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14章 119.総合体育館の利用状況" sheetId="1" r:id="rId1"/>
  </sheets>
  <definedNames>
    <definedName name="_xlnm.Print_Area" localSheetId="0">'14章 119.総合体育館の利用状況'!$A$1:$P$55</definedName>
  </definedNames>
  <calcPr fullCalcOnLoad="1"/>
</workbook>
</file>

<file path=xl/sharedStrings.xml><?xml version="1.0" encoding="utf-8"?>
<sst xmlns="http://schemas.openxmlformats.org/spreadsheetml/2006/main" count="60" uniqueCount="33">
  <si>
    <t>119．総合体育館の利用状況</t>
  </si>
  <si>
    <t>年度・月</t>
  </si>
  <si>
    <t>アリーナ</t>
  </si>
  <si>
    <t>柔・剣道場</t>
  </si>
  <si>
    <t>トレーニング室</t>
  </si>
  <si>
    <t>研修室</t>
  </si>
  <si>
    <t>会議室</t>
  </si>
  <si>
    <t>放送室</t>
  </si>
  <si>
    <t>合　　計</t>
  </si>
  <si>
    <t>1日当たりの平均利用者数</t>
  </si>
  <si>
    <t>開館日数</t>
  </si>
  <si>
    <t>日　　中</t>
  </si>
  <si>
    <t>夜　　間</t>
  </si>
  <si>
    <t>平成6年度</t>
  </si>
  <si>
    <t>―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</si>
  <si>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</si>
  <si>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</si>
  <si>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</si>
  <si>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</si>
  <si>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</si>
  <si>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</si>
  <si>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</si>
  <si>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</si>
  <si>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</si>
  <si>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</si>
  <si>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資料：</t>
  </si>
  <si>
    <t>大河原町総合体育館利用状況調</t>
  </si>
  <si>
    <t>注：</t>
  </si>
  <si>
    <t>（１）　大河原町総合体育館は、平成6年7月に開館。</t>
  </si>
  <si>
    <t>（２）　日中とは、17時までをいう。</t>
  </si>
  <si>
    <t>令和元年度</t>
  </si>
  <si>
    <t>令和3年4月</t>
  </si>
  <si>
    <t>令和4年1月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</si>
</sst>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);[Red]\(0.0\)"/>
    <numFmt numFmtId="183" formatCode="#,##0.0_ "/>
    <numFmt numFmtId="184" formatCode="#,##0.0_);[Red]\(#,##0.0\)"/>
    <numFmt numFmtId="185" formatCode="#,##0.0;[Red]\-#,##0.0"/>
    <numFmt numFmtId="186" formatCode="#,##0.0_ ;[Red]\-#,##0.0\ "/>
    <numFmt numFmtId="187" formatCode="#,##0.00_ "/>
    <numFmt numFmtId="188" formatCode="#,##0_ ;[Red]\-#,##0\ "/>
    <numFmt numFmtId="189" formatCode="yy\.m\.d"/>
    <numFmt numFmtId="190" formatCode="[$-411]ge\.m\.d;@"/>
    <numFmt numFmtId="191" formatCode="mmm\-yyyy"/>
    <numFmt numFmtId="192" formatCode="#,##0.0;&quot;△ &quot;#,##0.0"/>
    <numFmt numFmtId="193" formatCode="[$-411]ggge&quot;年&quot;m&quot;月&quot;d&quot;日&quot;;@"/>
    <numFmt numFmtId="194" formatCode="0.0%"/>
    <numFmt numFmtId="195" formatCode="0_ "/>
    <numFmt numFmtId="196" formatCode="0.0_ "/>
    <numFmt numFmtId="197" formatCode="0.00_ "/>
    <numFmt numFmtId="198" formatCode="#,##0.00;&quot;△ &quot;#,##0.00"/>
    <numFmt numFmtId="199" formatCode="0;&quot;△ &quot;0"/>
    <numFmt numFmtId="200" formatCode="0.00;&quot;△ &quot;0.00"/>
    <numFmt numFmtId="201" formatCode="0.0;&quot;△ &quot;0.0"/>
    <numFmt numFmtId="202" formatCode="#,##0;&quot;△ &quot;#,##0"/>
    <numFmt numFmtId="203" formatCode="#,##0.00_);[Red]\(#,##0.00\)"/>
    <numFmt numFmtId="204" formatCode="[&lt;0]0;General"/>
    <numFmt numFmtId="205" formatCode="0_);[Red]\(0\)"/>
    <numFmt numFmtId="206" formatCode="0.000_ "/>
    <numFmt numFmtId="207" formatCode="0.00_);[Red]\(0.00\)"/>
    <numFmt numFmtId="208" formatCode="[&lt;=999]000;000\-00"/>
    <numFmt numFmtId="209" formatCode="[$-411]&quot; &quot;yyyy&quot;年 &quot;m&quot;月 &quot;d&quot;日 &quot;dddd"/>
    <numFmt numFmtId="210" formatCode="#,##0.00_ ;[Red]\-#,##0.00\ "/>
    <numFmt numFmtId="211" formatCode="_ * #,##0.0_ ;_ * \-#,##0.0_ ;_ * &quot;-&quot;?_ ;_ @_ "/>
    <numFmt numFmtId="212" formatCode="&quot;=&quot;###\+###\+###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</numFmts>
  <fonts count="42">
    <font>
      <sz val="11"/>
      <name val="ＭＳ Ｐゴシック"/>
      <family val="3"/>
    </font>
    <font>
      <u val="single"/>
      <sz val="14.3"/>
      <color indexed="12"/>
      <name val="ＭＳ Ｐゴシック"/>
      <family val="3"/>
    </font>
    <font>
      <u val="single"/>
      <sz val="14.3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0" xfId="49" applyFont="1" applyAlignment="1">
      <alignment vertical="center"/>
    </xf>
    <xf numFmtId="38" fontId="4" fillId="0" borderId="0" xfId="49" applyFont="1" applyAlignment="1">
      <alignment horizontal="right" vertical="center"/>
    </xf>
    <xf numFmtId="196" fontId="4" fillId="0" borderId="0" xfId="0" applyNumberFormat="1" applyFont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0" xfId="49" applyFont="1" applyFill="1" applyAlignment="1">
      <alignment vertical="center"/>
    </xf>
    <xf numFmtId="38" fontId="4" fillId="0" borderId="0" xfId="49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9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85" fontId="4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vertical="center"/>
    </xf>
    <xf numFmtId="186" fontId="0" fillId="0" borderId="0" xfId="49" applyNumberFormat="1" applyFont="1" applyFill="1" applyAlignment="1">
      <alignment vertical="center"/>
    </xf>
    <xf numFmtId="196" fontId="4" fillId="0" borderId="0" xfId="0" applyNumberFormat="1" applyFont="1" applyFill="1" applyAlignment="1">
      <alignment horizontal="right" vertical="center"/>
    </xf>
    <xf numFmtId="38" fontId="4" fillId="0" borderId="0" xfId="49" applyFont="1" applyFill="1" applyBorder="1" applyAlignment="1">
      <alignment vertical="center"/>
    </xf>
    <xf numFmtId="195" fontId="0" fillId="0" borderId="0" xfId="0" applyNumberFormat="1" applyFont="1" applyFill="1" applyAlignment="1">
      <alignment horizontal="right" vertical="center"/>
    </xf>
    <xf numFmtId="38" fontId="4" fillId="0" borderId="0" xfId="49" applyNumberFormat="1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vertical="center"/>
    </xf>
    <xf numFmtId="38" fontId="4" fillId="0" borderId="10" xfId="49" applyFont="1" applyFill="1" applyBorder="1" applyAlignment="1">
      <alignment horizontal="right" vertical="center"/>
    </xf>
    <xf numFmtId="195" fontId="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P55"/>
  <sheetViews>
    <sheetView tabSelected="1" view="pageBreakPreview" zoomScale="85" zoomScaleSheetLayoutView="85" zoomScalePageLayoutView="0" workbookViewId="0" topLeftCell="A2">
      <pane xSplit="1" ySplit="5" topLeftCell="B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Q2" sqref="Q1:CA16384"/>
    </sheetView>
  </sheetViews>
  <sheetFormatPr defaultColWidth="9.00390625" defaultRowHeight="15" customHeight="1"/>
  <cols>
    <col min="1" max="1" width="12.625" style="1" customWidth="1"/>
    <col min="2" max="2" width="10.125" style="1" customWidth="1"/>
    <col min="3" max="3" width="11.00390625" style="1" customWidth="1"/>
    <col min="4" max="4" width="11.50390625" style="1" customWidth="1"/>
    <col min="5" max="5" width="9.50390625" style="1" customWidth="1"/>
    <col min="6" max="6" width="10.00390625" style="1" customWidth="1"/>
    <col min="7" max="7" width="10.50390625" style="1" customWidth="1"/>
    <col min="8" max="8" width="9.50390625" style="1" customWidth="1"/>
    <col min="9" max="9" width="11.25390625" style="1" customWidth="1"/>
    <col min="10" max="13" width="8.625" style="1" customWidth="1"/>
    <col min="14" max="14" width="12.75390625" style="1" customWidth="1"/>
    <col min="15" max="15" width="10.75390625" style="1" customWidth="1"/>
    <col min="16" max="16" width="9.625" style="1" customWidth="1"/>
    <col min="17" max="16384" width="9.00390625" style="1" customWidth="1"/>
  </cols>
  <sheetData>
    <row r="1" spans="11:15" ht="15" customHeight="1">
      <c r="K1" s="2"/>
      <c r="L1" s="3"/>
      <c r="M1" s="3"/>
      <c r="N1" s="3"/>
      <c r="O1" s="3"/>
    </row>
    <row r="2" spans="1:16" ht="1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21"/>
      <c r="L2" s="21"/>
      <c r="M2" s="21"/>
      <c r="N2" s="21"/>
      <c r="O2" s="21"/>
      <c r="P2" s="4"/>
    </row>
    <row r="3" spans="1:16" ht="15" customHeight="1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"/>
      <c r="N3" s="2"/>
      <c r="O3" s="2"/>
      <c r="P3" s="2"/>
    </row>
    <row r="4" spans="1:16" ht="1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6"/>
      <c r="N4" s="6"/>
      <c r="O4" s="6"/>
      <c r="P4" s="6"/>
    </row>
    <row r="5" spans="1:16" ht="15" customHeight="1">
      <c r="A5" s="43" t="s">
        <v>1</v>
      </c>
      <c r="B5" s="35" t="s">
        <v>2</v>
      </c>
      <c r="C5" s="37"/>
      <c r="D5" s="35" t="s">
        <v>3</v>
      </c>
      <c r="E5" s="37"/>
      <c r="F5" s="35" t="s">
        <v>4</v>
      </c>
      <c r="G5" s="37"/>
      <c r="H5" s="35" t="s">
        <v>5</v>
      </c>
      <c r="I5" s="37"/>
      <c r="J5" s="35" t="s">
        <v>6</v>
      </c>
      <c r="K5" s="37"/>
      <c r="L5" s="35" t="s">
        <v>7</v>
      </c>
      <c r="M5" s="37"/>
      <c r="N5" s="39" t="s">
        <v>8</v>
      </c>
      <c r="O5" s="41" t="s">
        <v>9</v>
      </c>
      <c r="P5" s="35" t="s">
        <v>10</v>
      </c>
    </row>
    <row r="6" spans="1:16" ht="15" customHeight="1">
      <c r="A6" s="44"/>
      <c r="B6" s="9" t="s">
        <v>11</v>
      </c>
      <c r="C6" s="9" t="s">
        <v>12</v>
      </c>
      <c r="D6" s="9" t="s">
        <v>11</v>
      </c>
      <c r="E6" s="9" t="s">
        <v>12</v>
      </c>
      <c r="F6" s="9" t="s">
        <v>11</v>
      </c>
      <c r="G6" s="9" t="s">
        <v>12</v>
      </c>
      <c r="H6" s="9" t="s">
        <v>11</v>
      </c>
      <c r="I6" s="9" t="s">
        <v>12</v>
      </c>
      <c r="J6" s="9" t="s">
        <v>11</v>
      </c>
      <c r="K6" s="9" t="s">
        <v>12</v>
      </c>
      <c r="L6" s="9" t="s">
        <v>11</v>
      </c>
      <c r="M6" s="9" t="s">
        <v>12</v>
      </c>
      <c r="N6" s="40"/>
      <c r="O6" s="42"/>
      <c r="P6" s="36"/>
    </row>
    <row r="7" spans="1:16" ht="15" customHeight="1">
      <c r="A7" s="7" t="s">
        <v>13</v>
      </c>
      <c r="B7" s="10">
        <v>32068</v>
      </c>
      <c r="C7" s="10">
        <v>6993</v>
      </c>
      <c r="D7" s="10">
        <v>3031</v>
      </c>
      <c r="E7" s="10">
        <v>2253</v>
      </c>
      <c r="F7" s="10">
        <v>3328</v>
      </c>
      <c r="G7" s="10">
        <v>2638</v>
      </c>
      <c r="H7" s="10">
        <v>1195</v>
      </c>
      <c r="I7" s="10">
        <v>565</v>
      </c>
      <c r="J7" s="10">
        <v>1325</v>
      </c>
      <c r="K7" s="10">
        <v>494</v>
      </c>
      <c r="L7" s="11" t="s">
        <v>14</v>
      </c>
      <c r="M7" s="11" t="s">
        <v>14</v>
      </c>
      <c r="N7" s="10">
        <f>SUM(B7:M7)</f>
        <v>53890</v>
      </c>
      <c r="O7" s="12">
        <f>ROUNDDOWN(N7/P7,1)</f>
        <v>237.4</v>
      </c>
      <c r="P7" s="1">
        <v>227</v>
      </c>
    </row>
    <row r="8" spans="1:16" ht="15" customHeight="1">
      <c r="A8" s="7">
        <v>7</v>
      </c>
      <c r="B8" s="10">
        <v>49514</v>
      </c>
      <c r="C8" s="10">
        <v>15183</v>
      </c>
      <c r="D8" s="10">
        <v>4419</v>
      </c>
      <c r="E8" s="10">
        <v>4487</v>
      </c>
      <c r="F8" s="10">
        <v>3335</v>
      </c>
      <c r="G8" s="10">
        <v>3712</v>
      </c>
      <c r="H8" s="10">
        <v>1578</v>
      </c>
      <c r="I8" s="10">
        <v>1477</v>
      </c>
      <c r="J8" s="10">
        <v>953</v>
      </c>
      <c r="K8" s="10">
        <v>840</v>
      </c>
      <c r="L8" s="11" t="s">
        <v>14</v>
      </c>
      <c r="M8" s="11" t="s">
        <v>14</v>
      </c>
      <c r="N8" s="10">
        <f>SUM(B8:M8)</f>
        <v>85498</v>
      </c>
      <c r="O8" s="12">
        <f>ROUNDDOWN(N8/P8,1)</f>
        <v>292.8</v>
      </c>
      <c r="P8" s="1">
        <v>292</v>
      </c>
    </row>
    <row r="9" spans="1:16" ht="15" customHeight="1">
      <c r="A9" s="7">
        <v>8</v>
      </c>
      <c r="B9" s="10">
        <v>44207</v>
      </c>
      <c r="C9" s="10">
        <v>10482</v>
      </c>
      <c r="D9" s="10">
        <v>4536</v>
      </c>
      <c r="E9" s="10">
        <v>4738</v>
      </c>
      <c r="F9" s="10">
        <v>3304</v>
      </c>
      <c r="G9" s="10">
        <v>4119</v>
      </c>
      <c r="H9" s="10">
        <v>1650</v>
      </c>
      <c r="I9" s="10">
        <v>1991</v>
      </c>
      <c r="J9" s="10">
        <v>481</v>
      </c>
      <c r="K9" s="10">
        <v>618</v>
      </c>
      <c r="L9" s="11" t="s">
        <v>14</v>
      </c>
      <c r="M9" s="11" t="s">
        <v>14</v>
      </c>
      <c r="N9" s="10">
        <f>SUM(B9:M9)</f>
        <v>76126</v>
      </c>
      <c r="O9" s="12">
        <f>ROUNDDOWN(N9/P9,1)</f>
        <v>262.5</v>
      </c>
      <c r="P9" s="1">
        <v>290</v>
      </c>
    </row>
    <row r="10" spans="1:16" ht="15" customHeight="1">
      <c r="A10" s="7">
        <v>9</v>
      </c>
      <c r="B10" s="10">
        <v>51457</v>
      </c>
      <c r="C10" s="10">
        <v>13002</v>
      </c>
      <c r="D10" s="10">
        <v>4172</v>
      </c>
      <c r="E10" s="10">
        <v>5195</v>
      </c>
      <c r="F10" s="10">
        <v>3677</v>
      </c>
      <c r="G10" s="10">
        <v>3758</v>
      </c>
      <c r="H10" s="10">
        <v>1893</v>
      </c>
      <c r="I10" s="10">
        <v>1649</v>
      </c>
      <c r="J10" s="10">
        <v>1237</v>
      </c>
      <c r="K10" s="10">
        <v>656</v>
      </c>
      <c r="L10" s="11" t="s">
        <v>14</v>
      </c>
      <c r="M10" s="11" t="s">
        <v>14</v>
      </c>
      <c r="N10" s="10">
        <f>SUM(B10:M10)</f>
        <v>86696</v>
      </c>
      <c r="O10" s="12">
        <f>ROUNDDOWN(N10/P10,1)</f>
        <v>289.9</v>
      </c>
      <c r="P10" s="1">
        <v>299</v>
      </c>
    </row>
    <row r="11" spans="1:16" ht="15" customHeight="1">
      <c r="A11" s="7">
        <v>10</v>
      </c>
      <c r="B11" s="10">
        <v>38270</v>
      </c>
      <c r="C11" s="10">
        <v>11226</v>
      </c>
      <c r="D11" s="10">
        <v>5402</v>
      </c>
      <c r="E11" s="10">
        <v>4397</v>
      </c>
      <c r="F11" s="10">
        <v>4269</v>
      </c>
      <c r="G11" s="10">
        <v>3990</v>
      </c>
      <c r="H11" s="10">
        <v>1558</v>
      </c>
      <c r="I11" s="10">
        <v>1861</v>
      </c>
      <c r="J11" s="10">
        <v>635</v>
      </c>
      <c r="K11" s="10">
        <v>350</v>
      </c>
      <c r="L11" s="11" t="s">
        <v>14</v>
      </c>
      <c r="M11" s="11" t="s">
        <v>14</v>
      </c>
      <c r="N11" s="10">
        <f>SUM(B11:M11)</f>
        <v>71958</v>
      </c>
      <c r="O11" s="12">
        <f>ROUNDDOWN(N11/P11,1)</f>
        <v>240.6</v>
      </c>
      <c r="P11" s="1">
        <v>299</v>
      </c>
    </row>
    <row r="12" spans="1:15" ht="15" customHeight="1">
      <c r="A12" s="7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  <c r="N12" s="10"/>
      <c r="O12" s="12"/>
    </row>
    <row r="13" spans="1:16" ht="15" customHeight="1">
      <c r="A13" s="7">
        <v>11</v>
      </c>
      <c r="B13" s="10">
        <v>42685</v>
      </c>
      <c r="C13" s="10">
        <v>10996</v>
      </c>
      <c r="D13" s="10">
        <v>6156</v>
      </c>
      <c r="E13" s="10">
        <v>4233</v>
      </c>
      <c r="F13" s="10">
        <v>4081</v>
      </c>
      <c r="G13" s="10">
        <v>3661</v>
      </c>
      <c r="H13" s="10">
        <v>2064</v>
      </c>
      <c r="I13" s="10">
        <v>1620</v>
      </c>
      <c r="J13" s="11" t="s">
        <v>14</v>
      </c>
      <c r="K13" s="11" t="s">
        <v>14</v>
      </c>
      <c r="L13" s="10">
        <v>492</v>
      </c>
      <c r="M13" s="10">
        <v>55</v>
      </c>
      <c r="N13" s="10">
        <f>SUM(B13:M13)</f>
        <v>76043</v>
      </c>
      <c r="O13" s="12">
        <f>ROUNDDOWN(N13/P13,1)</f>
        <v>253.4</v>
      </c>
      <c r="P13" s="1">
        <v>300</v>
      </c>
    </row>
    <row r="14" spans="1:16" ht="15" customHeight="1">
      <c r="A14" s="7">
        <v>12</v>
      </c>
      <c r="B14" s="10">
        <v>43345</v>
      </c>
      <c r="C14" s="10">
        <v>12408</v>
      </c>
      <c r="D14" s="10">
        <v>8132</v>
      </c>
      <c r="E14" s="10">
        <v>4036</v>
      </c>
      <c r="F14" s="10">
        <v>3519</v>
      </c>
      <c r="G14" s="10">
        <v>2973</v>
      </c>
      <c r="H14" s="10">
        <v>3306</v>
      </c>
      <c r="I14" s="10">
        <v>1533</v>
      </c>
      <c r="J14" s="11" t="s">
        <v>14</v>
      </c>
      <c r="K14" s="11" t="s">
        <v>14</v>
      </c>
      <c r="L14" s="10">
        <v>682</v>
      </c>
      <c r="M14" s="10">
        <v>94</v>
      </c>
      <c r="N14" s="10">
        <f>SUM(B14:M14)</f>
        <v>80028</v>
      </c>
      <c r="O14" s="12">
        <f>ROUNDDOWN(N14/P14,1)</f>
        <v>264.9</v>
      </c>
      <c r="P14" s="1">
        <v>302</v>
      </c>
    </row>
    <row r="15" spans="1:16" ht="15" customHeight="1">
      <c r="A15" s="13">
        <v>13</v>
      </c>
      <c r="B15" s="14">
        <v>54553</v>
      </c>
      <c r="C15" s="14">
        <v>18498</v>
      </c>
      <c r="D15" s="14">
        <v>6292</v>
      </c>
      <c r="E15" s="14">
        <v>4424</v>
      </c>
      <c r="F15" s="14">
        <v>3600</v>
      </c>
      <c r="G15" s="14">
        <v>2943</v>
      </c>
      <c r="H15" s="14">
        <v>4729</v>
      </c>
      <c r="I15" s="14">
        <v>1488</v>
      </c>
      <c r="J15" s="15" t="s">
        <v>14</v>
      </c>
      <c r="K15" s="15" t="s">
        <v>14</v>
      </c>
      <c r="L15" s="14">
        <v>482</v>
      </c>
      <c r="M15" s="14">
        <v>55</v>
      </c>
      <c r="N15" s="10">
        <f>SUM(B15:M15)</f>
        <v>97064</v>
      </c>
      <c r="O15" s="12">
        <f>ROUNDDOWN(N15/P15,1)</f>
        <v>322.4</v>
      </c>
      <c r="P15" s="8">
        <v>301</v>
      </c>
    </row>
    <row r="16" spans="1:16" ht="15" customHeight="1">
      <c r="A16" s="13">
        <v>14</v>
      </c>
      <c r="B16" s="14">
        <v>41505</v>
      </c>
      <c r="C16" s="14">
        <v>13097</v>
      </c>
      <c r="D16" s="14">
        <v>5873</v>
      </c>
      <c r="E16" s="14">
        <v>4519</v>
      </c>
      <c r="F16" s="14">
        <v>3593</v>
      </c>
      <c r="G16" s="14">
        <v>3030</v>
      </c>
      <c r="H16" s="14">
        <v>2774</v>
      </c>
      <c r="I16" s="14">
        <v>1295</v>
      </c>
      <c r="J16" s="15" t="s">
        <v>14</v>
      </c>
      <c r="K16" s="15" t="s">
        <v>14</v>
      </c>
      <c r="L16" s="14">
        <v>513</v>
      </c>
      <c r="M16" s="14">
        <v>55</v>
      </c>
      <c r="N16" s="10">
        <f>SUM(B16:M16)</f>
        <v>76254</v>
      </c>
      <c r="O16" s="12">
        <f>ROUNDDOWN(N16/P16,1)</f>
        <v>253.3</v>
      </c>
      <c r="P16" s="8">
        <v>301</v>
      </c>
    </row>
    <row r="17" spans="1:16" ht="15" customHeight="1">
      <c r="A17" s="13">
        <v>15</v>
      </c>
      <c r="B17" s="14">
        <v>48823</v>
      </c>
      <c r="C17" s="14">
        <v>17576</v>
      </c>
      <c r="D17" s="14">
        <v>9024</v>
      </c>
      <c r="E17" s="14">
        <v>5440</v>
      </c>
      <c r="F17" s="14">
        <v>2944</v>
      </c>
      <c r="G17" s="14">
        <v>2818</v>
      </c>
      <c r="H17" s="14">
        <v>2929</v>
      </c>
      <c r="I17" s="14">
        <v>1452</v>
      </c>
      <c r="J17" s="15">
        <v>741</v>
      </c>
      <c r="K17" s="15">
        <v>187</v>
      </c>
      <c r="L17" s="14">
        <v>477</v>
      </c>
      <c r="M17" s="14">
        <v>83</v>
      </c>
      <c r="N17" s="10">
        <v>92494</v>
      </c>
      <c r="O17" s="12">
        <v>307.2</v>
      </c>
      <c r="P17" s="8">
        <v>301</v>
      </c>
    </row>
    <row r="18" spans="1:16" ht="15" customHeight="1">
      <c r="A18" s="13"/>
      <c r="B18" s="14"/>
      <c r="C18" s="14"/>
      <c r="D18" s="14"/>
      <c r="E18" s="14"/>
      <c r="F18" s="14"/>
      <c r="G18" s="14"/>
      <c r="H18" s="14"/>
      <c r="I18" s="14"/>
      <c r="J18" s="15"/>
      <c r="K18" s="15"/>
      <c r="L18" s="14"/>
      <c r="M18" s="14"/>
      <c r="N18" s="10"/>
      <c r="O18" s="12"/>
      <c r="P18" s="8"/>
    </row>
    <row r="19" spans="1:16" ht="15" customHeight="1">
      <c r="A19" s="13">
        <v>16</v>
      </c>
      <c r="B19" s="14">
        <v>46354</v>
      </c>
      <c r="C19" s="14">
        <v>17265</v>
      </c>
      <c r="D19" s="14">
        <v>8856</v>
      </c>
      <c r="E19" s="14">
        <v>5301</v>
      </c>
      <c r="F19" s="14">
        <v>3260</v>
      </c>
      <c r="G19" s="14">
        <v>2549</v>
      </c>
      <c r="H19" s="14">
        <v>3375</v>
      </c>
      <c r="I19" s="14">
        <v>1247</v>
      </c>
      <c r="J19" s="15">
        <v>838</v>
      </c>
      <c r="K19" s="15">
        <v>257</v>
      </c>
      <c r="L19" s="14">
        <v>394</v>
      </c>
      <c r="M19" s="14">
        <v>79</v>
      </c>
      <c r="N19" s="10">
        <v>89775</v>
      </c>
      <c r="O19" s="12">
        <v>296.2</v>
      </c>
      <c r="P19" s="8">
        <v>303</v>
      </c>
    </row>
    <row r="20" spans="1:16" ht="15" customHeight="1">
      <c r="A20" s="13">
        <v>17</v>
      </c>
      <c r="B20" s="14">
        <v>47649</v>
      </c>
      <c r="C20" s="14">
        <v>18220</v>
      </c>
      <c r="D20" s="14">
        <v>8903</v>
      </c>
      <c r="E20" s="14">
        <v>5785</v>
      </c>
      <c r="F20" s="14">
        <v>3265</v>
      </c>
      <c r="G20" s="14">
        <v>2681</v>
      </c>
      <c r="H20" s="14">
        <v>3929</v>
      </c>
      <c r="I20" s="14">
        <v>1587</v>
      </c>
      <c r="J20" s="14">
        <v>707</v>
      </c>
      <c r="K20" s="14">
        <v>284</v>
      </c>
      <c r="L20" s="14">
        <v>368</v>
      </c>
      <c r="M20" s="14">
        <v>83</v>
      </c>
      <c r="N20" s="10">
        <v>92831</v>
      </c>
      <c r="O20" s="12">
        <f>ROUNDDOWN(N20/P20,1)</f>
        <v>306.3</v>
      </c>
      <c r="P20" s="8">
        <v>303</v>
      </c>
    </row>
    <row r="21" spans="1:16" ht="15" customHeight="1">
      <c r="A21" s="13">
        <v>18</v>
      </c>
      <c r="B21" s="14">
        <v>38648</v>
      </c>
      <c r="C21" s="14">
        <v>15407</v>
      </c>
      <c r="D21" s="14">
        <v>9809</v>
      </c>
      <c r="E21" s="14">
        <v>5612</v>
      </c>
      <c r="F21" s="14">
        <v>3437</v>
      </c>
      <c r="G21" s="14">
        <v>3350</v>
      </c>
      <c r="H21" s="14">
        <v>4431</v>
      </c>
      <c r="I21" s="14">
        <v>1874</v>
      </c>
      <c r="J21" s="14">
        <v>1289</v>
      </c>
      <c r="K21" s="14">
        <v>421</v>
      </c>
      <c r="L21" s="14">
        <v>387</v>
      </c>
      <c r="M21" s="14">
        <v>64</v>
      </c>
      <c r="N21" s="10">
        <v>84729</v>
      </c>
      <c r="O21" s="12">
        <v>278.7</v>
      </c>
      <c r="P21" s="8">
        <v>304</v>
      </c>
    </row>
    <row r="22" spans="1:16" ht="15" customHeight="1">
      <c r="A22" s="13">
        <v>19</v>
      </c>
      <c r="B22" s="14">
        <v>43188</v>
      </c>
      <c r="C22" s="14">
        <v>13800</v>
      </c>
      <c r="D22" s="14">
        <v>10047</v>
      </c>
      <c r="E22" s="14">
        <v>5913</v>
      </c>
      <c r="F22" s="14">
        <v>2886</v>
      </c>
      <c r="G22" s="14">
        <v>2576</v>
      </c>
      <c r="H22" s="14">
        <v>3633</v>
      </c>
      <c r="I22" s="14">
        <v>1507</v>
      </c>
      <c r="J22" s="14">
        <v>581</v>
      </c>
      <c r="K22" s="14">
        <v>241</v>
      </c>
      <c r="L22" s="14">
        <v>473</v>
      </c>
      <c r="M22" s="14">
        <v>65</v>
      </c>
      <c r="N22" s="10">
        <v>84910</v>
      </c>
      <c r="O22" s="12">
        <v>277.4</v>
      </c>
      <c r="P22" s="8">
        <v>306</v>
      </c>
    </row>
    <row r="23" spans="1:16" ht="15" customHeight="1">
      <c r="A23" s="13">
        <v>20</v>
      </c>
      <c r="B23" s="14">
        <v>45456</v>
      </c>
      <c r="C23" s="14">
        <v>17235</v>
      </c>
      <c r="D23" s="14">
        <v>13946</v>
      </c>
      <c r="E23" s="14">
        <v>8640</v>
      </c>
      <c r="F23" s="14">
        <v>3692</v>
      </c>
      <c r="G23" s="14">
        <v>3354</v>
      </c>
      <c r="H23" s="14">
        <v>2778</v>
      </c>
      <c r="I23" s="14">
        <v>1463</v>
      </c>
      <c r="J23" s="14">
        <v>440</v>
      </c>
      <c r="K23" s="14">
        <v>519</v>
      </c>
      <c r="L23" s="14">
        <v>411</v>
      </c>
      <c r="M23" s="14">
        <v>72</v>
      </c>
      <c r="N23" s="14">
        <v>98006</v>
      </c>
      <c r="O23" s="12">
        <v>317.1</v>
      </c>
      <c r="P23" s="14">
        <v>309</v>
      </c>
    </row>
    <row r="24" spans="1:16" ht="1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2"/>
      <c r="P24" s="14"/>
    </row>
    <row r="25" spans="1:16" s="21" customFormat="1" ht="15" customHeight="1">
      <c r="A25" s="19">
        <v>21</v>
      </c>
      <c r="B25" s="24">
        <v>43622</v>
      </c>
      <c r="C25" s="24">
        <v>20421</v>
      </c>
      <c r="D25" s="24">
        <v>14532</v>
      </c>
      <c r="E25" s="24">
        <v>7569</v>
      </c>
      <c r="F25" s="24">
        <v>3807</v>
      </c>
      <c r="G25" s="24">
        <v>2668</v>
      </c>
      <c r="H25" s="24">
        <v>3837</v>
      </c>
      <c r="I25" s="24">
        <v>1608</v>
      </c>
      <c r="J25" s="24">
        <v>1085</v>
      </c>
      <c r="K25" s="24">
        <v>539</v>
      </c>
      <c r="L25" s="24">
        <v>481</v>
      </c>
      <c r="M25" s="24">
        <v>126</v>
      </c>
      <c r="N25" s="24">
        <v>100295</v>
      </c>
      <c r="O25" s="20">
        <v>327.7</v>
      </c>
      <c r="P25" s="24">
        <v>306</v>
      </c>
    </row>
    <row r="26" spans="1:16" s="21" customFormat="1" ht="15" customHeight="1">
      <c r="A26" s="19">
        <v>22</v>
      </c>
      <c r="B26" s="24">
        <v>38325</v>
      </c>
      <c r="C26" s="24">
        <v>16291</v>
      </c>
      <c r="D26" s="24">
        <v>15422</v>
      </c>
      <c r="E26" s="24">
        <v>6612</v>
      </c>
      <c r="F26" s="24">
        <v>3284</v>
      </c>
      <c r="G26" s="24">
        <v>2928</v>
      </c>
      <c r="H26" s="24">
        <v>3168</v>
      </c>
      <c r="I26" s="24">
        <v>1152</v>
      </c>
      <c r="J26" s="24">
        <v>942</v>
      </c>
      <c r="K26" s="24">
        <v>415</v>
      </c>
      <c r="L26" s="24">
        <v>409</v>
      </c>
      <c r="M26" s="24">
        <v>68</v>
      </c>
      <c r="N26" s="24">
        <v>89016</v>
      </c>
      <c r="O26" s="20">
        <v>304.8</v>
      </c>
      <c r="P26" s="24">
        <v>292</v>
      </c>
    </row>
    <row r="27" spans="1:16" s="21" customFormat="1" ht="15" customHeight="1">
      <c r="A27" s="19">
        <v>23</v>
      </c>
      <c r="B27" s="24">
        <v>43622</v>
      </c>
      <c r="C27" s="24">
        <v>20421</v>
      </c>
      <c r="D27" s="24">
        <v>14532</v>
      </c>
      <c r="E27" s="24">
        <v>7569</v>
      </c>
      <c r="F27" s="24">
        <v>3807</v>
      </c>
      <c r="G27" s="24">
        <v>2668</v>
      </c>
      <c r="H27" s="24">
        <v>3837</v>
      </c>
      <c r="I27" s="24">
        <v>1608</v>
      </c>
      <c r="J27" s="24">
        <v>1085</v>
      </c>
      <c r="K27" s="24">
        <v>539</v>
      </c>
      <c r="L27" s="24">
        <v>481</v>
      </c>
      <c r="M27" s="24">
        <v>0</v>
      </c>
      <c r="N27" s="24">
        <v>100295</v>
      </c>
      <c r="O27" s="20">
        <v>327.7</v>
      </c>
      <c r="P27" s="24">
        <v>306</v>
      </c>
    </row>
    <row r="28" spans="1:16" s="21" customFormat="1" ht="15" customHeight="1">
      <c r="A28" s="19">
        <v>24</v>
      </c>
      <c r="B28" s="24">
        <v>43726</v>
      </c>
      <c r="C28" s="24">
        <v>16913</v>
      </c>
      <c r="D28" s="24">
        <v>16166</v>
      </c>
      <c r="E28" s="24">
        <v>6993</v>
      </c>
      <c r="F28" s="24">
        <v>3662</v>
      </c>
      <c r="G28" s="24">
        <v>2186</v>
      </c>
      <c r="H28" s="24">
        <v>2726</v>
      </c>
      <c r="I28" s="24">
        <v>1396</v>
      </c>
      <c r="J28" s="24">
        <v>821</v>
      </c>
      <c r="K28" s="24">
        <v>402</v>
      </c>
      <c r="L28" s="24">
        <v>598</v>
      </c>
      <c r="M28" s="24">
        <v>0</v>
      </c>
      <c r="N28" s="24">
        <v>95705</v>
      </c>
      <c r="O28" s="20">
        <v>311.7</v>
      </c>
      <c r="P28" s="24">
        <v>307</v>
      </c>
    </row>
    <row r="29" spans="1:16" s="21" customFormat="1" ht="15" customHeight="1">
      <c r="A29" s="19">
        <v>25</v>
      </c>
      <c r="B29" s="24">
        <v>42408</v>
      </c>
      <c r="C29" s="24">
        <v>16763</v>
      </c>
      <c r="D29" s="24">
        <v>11120</v>
      </c>
      <c r="E29" s="24">
        <v>6426</v>
      </c>
      <c r="F29" s="24">
        <v>2927</v>
      </c>
      <c r="G29" s="24">
        <v>2164</v>
      </c>
      <c r="H29" s="24">
        <v>2530</v>
      </c>
      <c r="I29" s="24">
        <v>998</v>
      </c>
      <c r="J29" s="24">
        <v>1111</v>
      </c>
      <c r="K29" s="24">
        <v>269</v>
      </c>
      <c r="L29" s="24">
        <v>747</v>
      </c>
      <c r="M29" s="24">
        <v>142</v>
      </c>
      <c r="N29" s="24">
        <v>87605</v>
      </c>
      <c r="O29" s="20">
        <f>ROUNDDOWN(N29/P29,1)</f>
        <v>294.9</v>
      </c>
      <c r="P29" s="24">
        <v>297</v>
      </c>
    </row>
    <row r="30" spans="1:16" s="21" customFormat="1" ht="15" customHeight="1">
      <c r="A30" s="19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/>
      <c r="P30" s="24"/>
    </row>
    <row r="31" spans="1:16" s="16" customFormat="1" ht="15" customHeight="1">
      <c r="A31" s="19">
        <v>26</v>
      </c>
      <c r="B31" s="24">
        <v>35846</v>
      </c>
      <c r="C31" s="24">
        <v>16233</v>
      </c>
      <c r="D31" s="24">
        <v>12691</v>
      </c>
      <c r="E31" s="24">
        <v>6493</v>
      </c>
      <c r="F31" s="24">
        <v>3633</v>
      </c>
      <c r="G31" s="24">
        <v>2108</v>
      </c>
      <c r="H31" s="24">
        <v>2570</v>
      </c>
      <c r="I31" s="24">
        <v>806</v>
      </c>
      <c r="J31" s="24">
        <v>1264</v>
      </c>
      <c r="K31" s="24">
        <v>292</v>
      </c>
      <c r="L31" s="24">
        <v>386</v>
      </c>
      <c r="M31" s="24">
        <v>53</v>
      </c>
      <c r="N31" s="24">
        <v>82375</v>
      </c>
      <c r="O31" s="20">
        <v>268.3</v>
      </c>
      <c r="P31" s="24">
        <v>307</v>
      </c>
    </row>
    <row r="32" spans="1:16" s="16" customFormat="1" ht="15" customHeight="1">
      <c r="A32" s="19">
        <v>27</v>
      </c>
      <c r="B32" s="24">
        <f>1326+3068+3433+2826+3937+3041+4229+2863+2130+1112+1476+3385+834+621+637+628+497+708+459+517+561+566+711+735</f>
        <v>40300</v>
      </c>
      <c r="C32" s="24">
        <f>918+7+876+494+1227+63+718+977+664+136+355+330+706+1146+839+948+780+284+578+25+99+164+636+544</f>
        <v>13514</v>
      </c>
      <c r="D32" s="24">
        <f>400+105+361+102+487+110+340+106+271+100+615+107+594+208+392+138+510+128+652+106+349+64+483+75</f>
        <v>6803</v>
      </c>
      <c r="E32" s="24">
        <f>224+48+271+33+264+53+304+42+149+21+195+34+408+35+229+25+212+37+215+21+122+4+228+16</f>
        <v>3190</v>
      </c>
      <c r="F32" s="24">
        <f>359+20+290+19+526+340+265+23+502+23+447+430+541+17+604+14+482+17+146+14+338+16+569+26</f>
        <v>6028</v>
      </c>
      <c r="G32" s="24">
        <f>161+179+207+413+300+142+457+314+344+276+294+369</f>
        <v>3456</v>
      </c>
      <c r="H32" s="24">
        <f>197+268+171+165+182+143+555+164+127+189+122+299</f>
        <v>2582</v>
      </c>
      <c r="I32" s="24">
        <f>60+65+188+60+51+46+219+11+35+15+23+250</f>
        <v>1023</v>
      </c>
      <c r="J32" s="24">
        <f>157+109+138+152+162+146+164+194+149+103+97+131</f>
        <v>1702</v>
      </c>
      <c r="K32" s="24">
        <f>32+15+5+15+39+38+19+20</f>
        <v>183</v>
      </c>
      <c r="L32" s="24">
        <f>65+65+19+36+113+99+76+50+31+24+103</f>
        <v>681</v>
      </c>
      <c r="M32" s="24">
        <f>5+1+26</f>
        <v>32</v>
      </c>
      <c r="N32" s="24">
        <f>SUM(B32:M32)</f>
        <v>79494</v>
      </c>
      <c r="O32" s="20">
        <v>295</v>
      </c>
      <c r="P32" s="24">
        <v>309</v>
      </c>
    </row>
    <row r="33" spans="1:16" s="16" customFormat="1" ht="15" customHeight="1">
      <c r="A33" s="19">
        <v>28</v>
      </c>
      <c r="B33" s="24">
        <v>44699</v>
      </c>
      <c r="C33" s="24">
        <v>21516</v>
      </c>
      <c r="D33" s="24">
        <v>14012</v>
      </c>
      <c r="E33" s="24">
        <v>5794</v>
      </c>
      <c r="F33" s="24">
        <v>4399</v>
      </c>
      <c r="G33" s="24">
        <v>2984</v>
      </c>
      <c r="H33" s="24">
        <v>3341</v>
      </c>
      <c r="I33" s="24">
        <v>1252</v>
      </c>
      <c r="J33" s="24">
        <v>1734</v>
      </c>
      <c r="K33" s="24">
        <v>410</v>
      </c>
      <c r="L33" s="24">
        <v>960</v>
      </c>
      <c r="M33" s="24">
        <v>254</v>
      </c>
      <c r="N33" s="24">
        <v>101355</v>
      </c>
      <c r="O33" s="25">
        <v>329.4</v>
      </c>
      <c r="P33" s="24">
        <v>307</v>
      </c>
    </row>
    <row r="34" spans="1:16" s="16" customFormat="1" ht="15" customHeight="1">
      <c r="A34" s="19">
        <v>29</v>
      </c>
      <c r="B34" s="24">
        <v>41107</v>
      </c>
      <c r="C34" s="24">
        <v>16142</v>
      </c>
      <c r="D34" s="24">
        <v>7546</v>
      </c>
      <c r="E34" s="24">
        <v>3020</v>
      </c>
      <c r="F34" s="24">
        <v>4437</v>
      </c>
      <c r="G34" s="24">
        <v>2809</v>
      </c>
      <c r="H34" s="24">
        <v>2056</v>
      </c>
      <c r="I34" s="24">
        <v>1045</v>
      </c>
      <c r="J34" s="24">
        <v>1839</v>
      </c>
      <c r="K34" s="24">
        <v>204</v>
      </c>
      <c r="L34" s="24">
        <v>838</v>
      </c>
      <c r="M34" s="24">
        <v>97</v>
      </c>
      <c r="N34" s="24">
        <v>81140</v>
      </c>
      <c r="O34" s="25">
        <v>264.3</v>
      </c>
      <c r="P34" s="24">
        <v>307</v>
      </c>
    </row>
    <row r="35" spans="1:16" s="22" customFormat="1" ht="15" customHeight="1">
      <c r="A35" s="19">
        <v>30</v>
      </c>
      <c r="B35" s="14">
        <v>45008</v>
      </c>
      <c r="C35" s="14">
        <v>15279</v>
      </c>
      <c r="D35" s="14">
        <v>8016</v>
      </c>
      <c r="E35" s="14">
        <v>3217</v>
      </c>
      <c r="F35" s="14">
        <v>4049</v>
      </c>
      <c r="G35" s="14">
        <v>2559</v>
      </c>
      <c r="H35" s="14">
        <v>2052</v>
      </c>
      <c r="I35" s="14">
        <v>846</v>
      </c>
      <c r="J35" s="14">
        <v>2308</v>
      </c>
      <c r="K35" s="14">
        <v>278</v>
      </c>
      <c r="L35" s="14">
        <v>436</v>
      </c>
      <c r="M35" s="14">
        <v>34</v>
      </c>
      <c r="N35" s="14">
        <f>SUM(B35:M35)</f>
        <v>84082</v>
      </c>
      <c r="O35" s="23">
        <v>273</v>
      </c>
      <c r="P35" s="14">
        <v>308</v>
      </c>
    </row>
    <row r="36" spans="1:16" s="22" customFormat="1" ht="15" customHeight="1">
      <c r="A36" s="19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23"/>
      <c r="P36" s="14"/>
    </row>
    <row r="37" spans="1:16" s="22" customFormat="1" ht="15" customHeight="1">
      <c r="A37" s="19" t="s">
        <v>30</v>
      </c>
      <c r="B37" s="14">
        <v>39132</v>
      </c>
      <c r="C37" s="14">
        <v>13940</v>
      </c>
      <c r="D37" s="14">
        <v>6507</v>
      </c>
      <c r="E37" s="14">
        <v>2091</v>
      </c>
      <c r="F37" s="14">
        <v>3742</v>
      </c>
      <c r="G37" s="14">
        <v>2029</v>
      </c>
      <c r="H37" s="14">
        <v>2860</v>
      </c>
      <c r="I37" s="14">
        <v>616</v>
      </c>
      <c r="J37" s="14">
        <v>2873</v>
      </c>
      <c r="K37" s="14">
        <v>212</v>
      </c>
      <c r="L37" s="14">
        <v>365</v>
      </c>
      <c r="M37" s="14">
        <v>28</v>
      </c>
      <c r="N37" s="14">
        <f>SUM(B37:M37)</f>
        <v>74395</v>
      </c>
      <c r="O37" s="23">
        <f>N37/P37</f>
        <v>241.5422077922078</v>
      </c>
      <c r="P37" s="14">
        <v>308</v>
      </c>
    </row>
    <row r="38" spans="1:16" s="22" customFormat="1" ht="15" customHeight="1">
      <c r="A38" s="19">
        <v>2</v>
      </c>
      <c r="B38" s="14">
        <v>23067</v>
      </c>
      <c r="C38" s="14">
        <v>11656</v>
      </c>
      <c r="D38" s="14">
        <v>3952</v>
      </c>
      <c r="E38" s="14">
        <v>3194</v>
      </c>
      <c r="F38" s="14">
        <v>0</v>
      </c>
      <c r="G38" s="14">
        <v>0</v>
      </c>
      <c r="H38" s="14">
        <v>973</v>
      </c>
      <c r="I38" s="14">
        <v>262</v>
      </c>
      <c r="J38" s="14">
        <v>3159</v>
      </c>
      <c r="K38" s="14">
        <v>29</v>
      </c>
      <c r="L38" s="14">
        <v>140</v>
      </c>
      <c r="M38" s="14">
        <v>0</v>
      </c>
      <c r="N38" s="14">
        <f>SUM(B38:M38)</f>
        <v>46432</v>
      </c>
      <c r="O38" s="23">
        <f>N38/P38</f>
        <v>181.375</v>
      </c>
      <c r="P38" s="14">
        <v>256</v>
      </c>
    </row>
    <row r="39" spans="1:16" s="22" customFormat="1" ht="15" customHeight="1">
      <c r="A39" s="19">
        <v>3</v>
      </c>
      <c r="B39" s="14">
        <v>38132</v>
      </c>
      <c r="C39" s="14">
        <f>SUM(C41:C52)</f>
        <v>7455</v>
      </c>
      <c r="D39" s="14">
        <f aca="true" t="shared" si="0" ref="D39:M39">SUM(D41:D52)</f>
        <v>2413</v>
      </c>
      <c r="E39" s="14">
        <f t="shared" si="0"/>
        <v>1969</v>
      </c>
      <c r="F39" s="14">
        <f t="shared" si="0"/>
        <v>760</v>
      </c>
      <c r="G39" s="14">
        <f t="shared" si="0"/>
        <v>476</v>
      </c>
      <c r="H39" s="14">
        <f t="shared" si="0"/>
        <v>1121</v>
      </c>
      <c r="I39" s="14">
        <f t="shared" si="0"/>
        <v>197</v>
      </c>
      <c r="J39" s="14">
        <f t="shared" si="0"/>
        <v>1665</v>
      </c>
      <c r="K39" s="14">
        <f t="shared" si="0"/>
        <v>129</v>
      </c>
      <c r="L39" s="14">
        <f t="shared" si="0"/>
        <v>100</v>
      </c>
      <c r="M39" s="14">
        <f t="shared" si="0"/>
        <v>0</v>
      </c>
      <c r="N39" s="14">
        <v>59740</v>
      </c>
      <c r="O39" s="23">
        <v>2369</v>
      </c>
      <c r="P39" s="14">
        <f>SUM(P41:P52)</f>
        <v>267</v>
      </c>
    </row>
    <row r="40" spans="1:15" s="8" customFormat="1" ht="1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26"/>
    </row>
    <row r="41" spans="1:16" s="8" customFormat="1" ht="15" customHeight="1">
      <c r="A41" s="13" t="s">
        <v>31</v>
      </c>
      <c r="B41" s="14">
        <v>34</v>
      </c>
      <c r="C41" s="14">
        <v>13</v>
      </c>
      <c r="D41" s="14">
        <v>0</v>
      </c>
      <c r="E41" s="14">
        <v>17</v>
      </c>
      <c r="F41" s="14">
        <v>0</v>
      </c>
      <c r="G41" s="14">
        <v>0</v>
      </c>
      <c r="H41" s="14">
        <v>0</v>
      </c>
      <c r="I41" s="14">
        <v>0</v>
      </c>
      <c r="J41" s="15">
        <v>0</v>
      </c>
      <c r="K41" s="15">
        <v>0</v>
      </c>
      <c r="L41" s="15">
        <v>0</v>
      </c>
      <c r="M41" s="15">
        <v>0</v>
      </c>
      <c r="N41" s="27">
        <f aca="true" t="shared" si="1" ref="N41:N52">SUM(B41:M41)</f>
        <v>64</v>
      </c>
      <c r="O41" s="28">
        <f>N41/P41</f>
        <v>64</v>
      </c>
      <c r="P41" s="8">
        <v>1</v>
      </c>
    </row>
    <row r="42" spans="1:16" s="8" customFormat="1" ht="15" customHeight="1">
      <c r="A42" s="13" t="s">
        <v>15</v>
      </c>
      <c r="B42" s="29">
        <v>4006</v>
      </c>
      <c r="C42" s="14">
        <v>49</v>
      </c>
      <c r="D42" s="14">
        <v>0</v>
      </c>
      <c r="E42" s="14">
        <v>0</v>
      </c>
      <c r="F42" s="14">
        <v>0</v>
      </c>
      <c r="G42" s="14">
        <v>0</v>
      </c>
      <c r="H42" s="14">
        <v>45</v>
      </c>
      <c r="I42" s="14">
        <v>0</v>
      </c>
      <c r="J42" s="14">
        <v>3</v>
      </c>
      <c r="K42" s="14">
        <v>0</v>
      </c>
      <c r="L42" s="14">
        <v>80</v>
      </c>
      <c r="M42" s="14">
        <v>0</v>
      </c>
      <c r="N42" s="27">
        <f t="shared" si="1"/>
        <v>4183</v>
      </c>
      <c r="O42" s="28">
        <f aca="true" t="shared" si="2" ref="O42:O51">N42/P42</f>
        <v>348.5833333333333</v>
      </c>
      <c r="P42" s="8">
        <v>12</v>
      </c>
    </row>
    <row r="43" spans="1:16" s="8" customFormat="1" ht="15" customHeight="1">
      <c r="A43" s="13" t="s">
        <v>16</v>
      </c>
      <c r="B43" s="14">
        <v>3997</v>
      </c>
      <c r="C43" s="14">
        <v>710</v>
      </c>
      <c r="D43" s="14">
        <v>350</v>
      </c>
      <c r="E43" s="14">
        <v>369</v>
      </c>
      <c r="F43" s="14">
        <v>33</v>
      </c>
      <c r="G43" s="14">
        <v>19</v>
      </c>
      <c r="H43" s="14">
        <v>76</v>
      </c>
      <c r="I43" s="14">
        <v>14</v>
      </c>
      <c r="J43" s="15">
        <v>87</v>
      </c>
      <c r="K43" s="15">
        <v>7</v>
      </c>
      <c r="L43" s="15">
        <v>0</v>
      </c>
      <c r="M43" s="15">
        <v>0</v>
      </c>
      <c r="N43" s="27">
        <f t="shared" si="1"/>
        <v>5662</v>
      </c>
      <c r="O43" s="28">
        <f t="shared" si="2"/>
        <v>217.76923076923077</v>
      </c>
      <c r="P43" s="8">
        <v>26</v>
      </c>
    </row>
    <row r="44" spans="1:16" s="8" customFormat="1" ht="15" customHeight="1">
      <c r="A44" s="13" t="s">
        <v>17</v>
      </c>
      <c r="B44" s="14">
        <v>3164</v>
      </c>
      <c r="C44" s="14">
        <v>961</v>
      </c>
      <c r="D44" s="14">
        <v>427</v>
      </c>
      <c r="E44" s="14">
        <v>227</v>
      </c>
      <c r="F44" s="14">
        <v>91</v>
      </c>
      <c r="G44" s="14">
        <v>54</v>
      </c>
      <c r="H44" s="14">
        <v>330</v>
      </c>
      <c r="I44" s="14">
        <v>24</v>
      </c>
      <c r="J44" s="14">
        <v>306</v>
      </c>
      <c r="K44" s="14">
        <v>0</v>
      </c>
      <c r="L44" s="14">
        <v>0</v>
      </c>
      <c r="M44" s="14">
        <v>0</v>
      </c>
      <c r="N44" s="27">
        <f t="shared" si="1"/>
        <v>5584</v>
      </c>
      <c r="O44" s="28">
        <f t="shared" si="2"/>
        <v>206.8148148148148</v>
      </c>
      <c r="P44" s="8">
        <v>27</v>
      </c>
    </row>
    <row r="45" spans="1:16" s="8" customFormat="1" ht="15" customHeight="1">
      <c r="A45" s="13" t="s">
        <v>18</v>
      </c>
      <c r="B45" s="14">
        <v>4822</v>
      </c>
      <c r="C45" s="14">
        <v>530</v>
      </c>
      <c r="D45" s="14">
        <v>125</v>
      </c>
      <c r="E45" s="14">
        <v>158</v>
      </c>
      <c r="F45" s="14">
        <v>71</v>
      </c>
      <c r="G45" s="14">
        <v>33</v>
      </c>
      <c r="H45" s="14">
        <v>106</v>
      </c>
      <c r="I45" s="14">
        <v>9</v>
      </c>
      <c r="J45" s="15">
        <v>199</v>
      </c>
      <c r="K45" s="15">
        <v>0</v>
      </c>
      <c r="L45" s="15">
        <v>2</v>
      </c>
      <c r="M45" s="15">
        <v>0</v>
      </c>
      <c r="N45" s="27">
        <f t="shared" si="1"/>
        <v>6055</v>
      </c>
      <c r="O45" s="28">
        <f t="shared" si="2"/>
        <v>224.25925925925927</v>
      </c>
      <c r="P45" s="8">
        <v>27</v>
      </c>
    </row>
    <row r="46" spans="1:16" s="8" customFormat="1" ht="15" customHeight="1">
      <c r="A46" s="13" t="s">
        <v>19</v>
      </c>
      <c r="B46" s="14">
        <v>4407</v>
      </c>
      <c r="C46" s="14">
        <v>319</v>
      </c>
      <c r="D46" s="14">
        <v>132</v>
      </c>
      <c r="E46" s="14">
        <v>119</v>
      </c>
      <c r="F46" s="14">
        <v>42</v>
      </c>
      <c r="G46" s="14">
        <v>13</v>
      </c>
      <c r="H46" s="14">
        <v>68</v>
      </c>
      <c r="I46" s="14">
        <v>20</v>
      </c>
      <c r="J46" s="14">
        <v>140</v>
      </c>
      <c r="K46" s="14">
        <v>7</v>
      </c>
      <c r="L46" s="14">
        <v>0</v>
      </c>
      <c r="M46" s="14">
        <v>0</v>
      </c>
      <c r="N46" s="27">
        <f t="shared" si="1"/>
        <v>5267</v>
      </c>
      <c r="O46" s="28">
        <f t="shared" si="2"/>
        <v>219.45833333333334</v>
      </c>
      <c r="P46" s="8">
        <v>24</v>
      </c>
    </row>
    <row r="47" spans="1:16" s="8" customFormat="1" ht="15" customHeight="1">
      <c r="A47" s="13" t="s">
        <v>20</v>
      </c>
      <c r="B47" s="14">
        <v>7295</v>
      </c>
      <c r="C47" s="14">
        <v>994</v>
      </c>
      <c r="D47" s="14">
        <v>369</v>
      </c>
      <c r="E47" s="14">
        <v>297</v>
      </c>
      <c r="F47" s="14">
        <v>84</v>
      </c>
      <c r="G47" s="14">
        <v>32</v>
      </c>
      <c r="H47" s="14">
        <v>211</v>
      </c>
      <c r="I47" s="14">
        <v>30</v>
      </c>
      <c r="J47" s="15">
        <v>189</v>
      </c>
      <c r="K47" s="15">
        <v>80</v>
      </c>
      <c r="L47" s="15">
        <v>0</v>
      </c>
      <c r="M47" s="15">
        <v>0</v>
      </c>
      <c r="N47" s="27">
        <f t="shared" si="1"/>
        <v>9581</v>
      </c>
      <c r="O47" s="28">
        <f t="shared" si="2"/>
        <v>354.85185185185185</v>
      </c>
      <c r="P47" s="8">
        <v>27</v>
      </c>
    </row>
    <row r="48" spans="1:16" s="8" customFormat="1" ht="15" customHeight="1">
      <c r="A48" s="13" t="s">
        <v>21</v>
      </c>
      <c r="B48" s="14">
        <v>4341</v>
      </c>
      <c r="C48" s="14">
        <v>770</v>
      </c>
      <c r="D48" s="14">
        <v>266</v>
      </c>
      <c r="E48" s="14">
        <v>249</v>
      </c>
      <c r="F48" s="14">
        <v>94</v>
      </c>
      <c r="G48" s="14">
        <v>63</v>
      </c>
      <c r="H48" s="14">
        <v>53</v>
      </c>
      <c r="I48" s="14">
        <v>27</v>
      </c>
      <c r="J48" s="14">
        <v>250</v>
      </c>
      <c r="K48" s="14">
        <v>0</v>
      </c>
      <c r="L48" s="14">
        <v>6</v>
      </c>
      <c r="M48" s="14">
        <v>0</v>
      </c>
      <c r="N48" s="27">
        <f t="shared" si="1"/>
        <v>6119</v>
      </c>
      <c r="O48" s="28">
        <f t="shared" si="2"/>
        <v>244.76</v>
      </c>
      <c r="P48" s="8">
        <v>25</v>
      </c>
    </row>
    <row r="49" spans="1:16" s="8" customFormat="1" ht="15" customHeight="1">
      <c r="A49" s="13" t="s">
        <v>22</v>
      </c>
      <c r="B49" s="14">
        <v>2526</v>
      </c>
      <c r="C49" s="14">
        <v>884</v>
      </c>
      <c r="D49" s="14">
        <v>313</v>
      </c>
      <c r="E49" s="14">
        <v>225</v>
      </c>
      <c r="F49" s="14">
        <v>74</v>
      </c>
      <c r="G49" s="14">
        <v>58</v>
      </c>
      <c r="H49" s="14">
        <v>70</v>
      </c>
      <c r="I49" s="14">
        <v>23</v>
      </c>
      <c r="J49" s="15">
        <v>216</v>
      </c>
      <c r="K49" s="15">
        <v>8</v>
      </c>
      <c r="L49" s="15">
        <v>12</v>
      </c>
      <c r="M49" s="15">
        <v>0</v>
      </c>
      <c r="N49" s="27">
        <f t="shared" si="1"/>
        <v>4409</v>
      </c>
      <c r="O49" s="28">
        <f t="shared" si="2"/>
        <v>183.70833333333334</v>
      </c>
      <c r="P49" s="8">
        <v>24</v>
      </c>
    </row>
    <row r="50" spans="1:16" s="8" customFormat="1" ht="15" customHeight="1">
      <c r="A50" s="13" t="s">
        <v>32</v>
      </c>
      <c r="B50" s="14">
        <v>1245</v>
      </c>
      <c r="C50" s="14">
        <v>731</v>
      </c>
      <c r="D50" s="14">
        <v>181</v>
      </c>
      <c r="E50" s="14">
        <v>165</v>
      </c>
      <c r="F50" s="14">
        <v>80</v>
      </c>
      <c r="G50" s="14">
        <v>71</v>
      </c>
      <c r="H50" s="14">
        <v>67</v>
      </c>
      <c r="I50" s="14">
        <v>11</v>
      </c>
      <c r="J50" s="14">
        <v>100</v>
      </c>
      <c r="K50" s="14">
        <v>9</v>
      </c>
      <c r="L50" s="14">
        <v>0</v>
      </c>
      <c r="M50" s="14">
        <v>0</v>
      </c>
      <c r="N50" s="27">
        <f t="shared" si="1"/>
        <v>2660</v>
      </c>
      <c r="O50" s="28">
        <f t="shared" si="2"/>
        <v>110.83333333333333</v>
      </c>
      <c r="P50" s="8">
        <v>24</v>
      </c>
    </row>
    <row r="51" spans="1:16" s="8" customFormat="1" ht="15" customHeight="1">
      <c r="A51" s="13" t="s">
        <v>23</v>
      </c>
      <c r="B51" s="14">
        <v>1169</v>
      </c>
      <c r="C51" s="14">
        <v>856</v>
      </c>
      <c r="D51" s="14">
        <v>114</v>
      </c>
      <c r="E51" s="14">
        <v>62</v>
      </c>
      <c r="F51" s="14">
        <v>94</v>
      </c>
      <c r="G51" s="14">
        <v>81</v>
      </c>
      <c r="H51" s="14">
        <v>4</v>
      </c>
      <c r="I51" s="14">
        <v>25</v>
      </c>
      <c r="J51" s="15">
        <v>85</v>
      </c>
      <c r="K51" s="15">
        <v>0</v>
      </c>
      <c r="L51" s="15">
        <v>0</v>
      </c>
      <c r="M51" s="15">
        <v>0</v>
      </c>
      <c r="N51" s="27">
        <f t="shared" si="1"/>
        <v>2490</v>
      </c>
      <c r="O51" s="28">
        <f t="shared" si="2"/>
        <v>103.75</v>
      </c>
      <c r="P51" s="8">
        <v>24</v>
      </c>
    </row>
    <row r="52" spans="1:16" s="8" customFormat="1" ht="15" customHeight="1" thickBot="1">
      <c r="A52" s="30" t="s">
        <v>24</v>
      </c>
      <c r="B52" s="31">
        <v>1126</v>
      </c>
      <c r="C52" s="31">
        <v>638</v>
      </c>
      <c r="D52" s="31">
        <v>136</v>
      </c>
      <c r="E52" s="31">
        <v>81</v>
      </c>
      <c r="F52" s="31">
        <v>97</v>
      </c>
      <c r="G52" s="31">
        <v>52</v>
      </c>
      <c r="H52" s="31">
        <v>91</v>
      </c>
      <c r="I52" s="31">
        <v>14</v>
      </c>
      <c r="J52" s="32">
        <v>90</v>
      </c>
      <c r="K52" s="32">
        <v>18</v>
      </c>
      <c r="L52" s="31">
        <v>0</v>
      </c>
      <c r="M52" s="32">
        <v>0</v>
      </c>
      <c r="N52" s="31">
        <f t="shared" si="1"/>
        <v>2343</v>
      </c>
      <c r="O52" s="33">
        <f>N52/P52</f>
        <v>90.11538461538461</v>
      </c>
      <c r="P52" s="34">
        <v>26</v>
      </c>
    </row>
    <row r="53" spans="1:2" ht="15" customHeight="1">
      <c r="A53" s="17" t="s">
        <v>25</v>
      </c>
      <c r="B53" s="18" t="s">
        <v>26</v>
      </c>
    </row>
    <row r="54" spans="1:14" ht="15" customHeight="1">
      <c r="A54" s="17" t="s">
        <v>27</v>
      </c>
      <c r="B54" s="18" t="s">
        <v>28</v>
      </c>
      <c r="N54" s="2"/>
    </row>
    <row r="55" spans="1:2" ht="15" customHeight="1">
      <c r="A55" s="18"/>
      <c r="B55" s="18" t="s">
        <v>29</v>
      </c>
    </row>
  </sheetData>
  <sheetProtection/>
  <mergeCells count="11">
    <mergeCell ref="D5:E5"/>
    <mergeCell ref="P5:P6"/>
    <mergeCell ref="H5:I5"/>
    <mergeCell ref="J5:K5"/>
    <mergeCell ref="L5:M5"/>
    <mergeCell ref="F5:G5"/>
    <mergeCell ref="A3:L3"/>
    <mergeCell ref="N5:N6"/>
    <mergeCell ref="O5:O6"/>
    <mergeCell ref="A5:A6"/>
    <mergeCell ref="B5:C5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geOrder="overThenDown" paperSize="9" scale="68" r:id="rId1"/>
  <headerFooter alignWithMargins="0">
    <oddHeader>&amp;L第14章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大河原町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999008</dc:creator>
  <cp:keywords/>
  <dc:description/>
  <cp:lastModifiedBy>内野　広大</cp:lastModifiedBy>
  <cp:lastPrinted>2022-07-07T09:02:32Z</cp:lastPrinted>
  <dcterms:created xsi:type="dcterms:W3CDTF">2004-11-02T02:16:19Z</dcterms:created>
  <dcterms:modified xsi:type="dcterms:W3CDTF">2023-09-11T06:32:00Z</dcterms:modified>
  <cp:category/>
  <cp:version/>
  <cp:contentType/>
  <cp:contentStatus/>
</cp:coreProperties>
</file>